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120" yWindow="210" windowWidth="24915" windowHeight="12015"/>
  </bookViews>
  <sheets>
    <sheet name="Oxygen Calculator" sheetId="1" r:id="rId1"/>
    <sheet name="Sheet2" sheetId="2" state="hidden" r:id="rId2"/>
    <sheet name="Sheet3" sheetId="3" state="hidden" r:id="rId3"/>
  </sheets>
  <definedNames>
    <definedName name="Method">Sheet2!$A$20:$A$21</definedName>
    <definedName name="NasalProngs">Sheet2!$B$20:$B$25</definedName>
    <definedName name="NonRebreatherMask">Sheet2!$C$20:$C$25</definedName>
  </definedNames>
  <calcPr calcId="152511"/>
</workbook>
</file>

<file path=xl/calcChain.xml><?xml version="1.0" encoding="utf-8"?>
<calcChain xmlns="http://schemas.openxmlformats.org/spreadsheetml/2006/main">
  <c r="B40" i="1" l="1"/>
  <c r="B26" i="1"/>
  <c r="E15" i="1"/>
  <c r="E8" i="1"/>
  <c r="B67" i="1"/>
  <c r="E61" i="1" s="1"/>
  <c r="E63" i="1" s="1"/>
  <c r="E65" i="1" s="1"/>
  <c r="E67" i="1" s="1"/>
  <c r="E29" i="1" l="1"/>
  <c r="E43" i="1"/>
  <c r="E36" i="1"/>
  <c r="E38" i="1" s="1"/>
  <c r="E41" i="1" s="1"/>
  <c r="E22" i="1"/>
  <c r="E24" i="1" s="1"/>
  <c r="E27" i="1" s="1"/>
  <c r="E40" i="1" l="1"/>
  <c r="E45" i="1"/>
  <c r="E10" i="1"/>
  <c r="E13" i="1" s="1"/>
  <c r="E17" i="1" l="1"/>
  <c r="E12" i="1" l="1"/>
  <c r="E26" i="1" l="1"/>
  <c r="E31" i="1"/>
  <c r="D50" i="1" s="1"/>
  <c r="D56" i="1" l="1"/>
  <c r="D52" i="1"/>
  <c r="D54" i="1"/>
  <c r="D55" i="1"/>
  <c r="D53" i="1"/>
</calcChain>
</file>

<file path=xl/sharedStrings.xml><?xml version="1.0" encoding="utf-8"?>
<sst xmlns="http://schemas.openxmlformats.org/spreadsheetml/2006/main" count="78" uniqueCount="46">
  <si>
    <t>Cabin Altitude</t>
  </si>
  <si>
    <t>Oxygen requirement</t>
  </si>
  <si>
    <t>Non Rebreather Mask</t>
  </si>
  <si>
    <t>Nasal Prongs</t>
  </si>
  <si>
    <t>Oxygen Delivery Method</t>
  </si>
  <si>
    <t>Flow Rate at Ground Level</t>
  </si>
  <si>
    <t>Oxygen Percentage Delivered</t>
  </si>
  <si>
    <t xml:space="preserve">SLE Oxygen Percentage </t>
  </si>
  <si>
    <t>O2 Delivery Method</t>
  </si>
  <si>
    <t>D</t>
  </si>
  <si>
    <t>Transport Time (Minutes)</t>
  </si>
  <si>
    <t>Fudge Factor of 20%</t>
  </si>
  <si>
    <t>Estimated Ground Time (Minutes)</t>
  </si>
  <si>
    <t>Fudge Factor</t>
  </si>
  <si>
    <t xml:space="preserve">Yes </t>
  </si>
  <si>
    <t>No</t>
  </si>
  <si>
    <t>Total Oxygen Needed (L)</t>
  </si>
  <si>
    <t>Cylinder Used</t>
  </si>
  <si>
    <t>Jumbo D</t>
  </si>
  <si>
    <t>H</t>
  </si>
  <si>
    <t>PTU CC150</t>
  </si>
  <si>
    <t>PTU CC144</t>
  </si>
  <si>
    <t>Number of Full Tanks Needed:</t>
  </si>
  <si>
    <t>CC150 PTU Spectrum</t>
  </si>
  <si>
    <t>CC144 PTU Spectrum</t>
  </si>
  <si>
    <t>Where to Set your Oxygen (L/min)</t>
  </si>
  <si>
    <t>Total O2 Available (Litres)</t>
  </si>
  <si>
    <t>Total Useful Oxygen (Litres)</t>
  </si>
  <si>
    <t>Cylinder Size</t>
  </si>
  <si>
    <t>Pressure in Cylinder</t>
  </si>
  <si>
    <t>Number of Cylinders</t>
  </si>
  <si>
    <t>Total Duration Possible (hrs:mins:secs)</t>
  </si>
  <si>
    <t xml:space="preserve">Tank Factor </t>
  </si>
  <si>
    <t>Total Time Oxygen Needed (Mins)</t>
  </si>
  <si>
    <t>Total Duration Possible at 15L/min (Mins)</t>
  </si>
  <si>
    <t>Results are displayed below</t>
  </si>
  <si>
    <t>Patient 1</t>
  </si>
  <si>
    <t>Patient 2</t>
  </si>
  <si>
    <t>Patient 3</t>
  </si>
  <si>
    <t>Total Mission Oxygen Required (Litres)</t>
  </si>
  <si>
    <t>Oxygen Calculator</t>
  </si>
  <si>
    <t xml:space="preserve">Use the drop down boxes on the left side to populate the calculations on the right. </t>
  </si>
  <si>
    <t>Mission Totals</t>
  </si>
  <si>
    <t>Mission totals will be displayed at the bottom of the page</t>
  </si>
  <si>
    <t>If Patient is NOT currently using supplemental oxygen, populate the left side boxes below:</t>
  </si>
  <si>
    <t>Oxygen On 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</si>
</sst>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hh:mm:ss;@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1" fillId="0" borderId="0" xfId="0" applyFont="1" applyBorder="1" applyProtection="1"/>
    <xf numFmtId="164" fontId="1" fillId="0" borderId="0" xfId="0" applyNumberFormat="1" applyFont="1" applyBorder="1" applyAlignment="1" applyProtection="1">
      <alignment horizontal="center" vertical="center"/>
    </xf>
    <xf numFmtId="0" fontId="0" fillId="0" borderId="0" xfId="0" applyBorder="1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2" xfId="0" applyFont="1" applyFill="1" applyBorder="1" applyProtection="1"/>
    <xf numFmtId="0" fontId="0" fillId="2" borderId="0" xfId="0" applyFill="1" applyBorder="1" applyProtection="1"/>
    <xf numFmtId="0" fontId="1" fillId="2" borderId="5" xfId="0" applyFont="1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0" fillId="2" borderId="13" xfId="0" applyFill="1" applyBorder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" fillId="2" borderId="18" xfId="0" applyFont="1" applyFill="1" applyBorder="1" applyProtection="1"/>
    <xf numFmtId="0" fontId="1" fillId="2" borderId="17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wrapText="1"/>
    </xf>
    <xf numFmtId="0" fontId="1" fillId="0" borderId="0" xfId="0" applyFont="1" applyFill="1" applyBorder="1"/>
    <xf numFmtId="0" fontId="1" fillId="0" borderId="0" xfId="0" applyFont="1" applyFill="1" applyBorder="1" applyProtection="1"/>
    <xf numFmtId="0" fontId="1" fillId="3" borderId="24" xfId="0" applyFont="1" applyFill="1" applyBorder="1" applyAlignment="1" applyProtection="1">
      <alignment horizontal="center" vertical="center"/>
    </xf>
    <xf numFmtId="2" fontId="1" fillId="3" borderId="24" xfId="0" applyNumberFormat="1" applyFont="1" applyFill="1" applyBorder="1" applyAlignment="1" applyProtection="1">
      <alignment horizontal="center" vertical="center"/>
    </xf>
    <xf numFmtId="2" fontId="1" fillId="3" borderId="25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wrapText="1"/>
    </xf>
    <xf numFmtId="0" fontId="1" fillId="5" borderId="5" xfId="0" applyFont="1" applyFill="1" applyBorder="1" applyProtection="1"/>
    <xf numFmtId="0" fontId="1" fillId="5" borderId="1" xfId="0" applyFont="1" applyFill="1" applyBorder="1" applyAlignment="1" applyProtection="1">
      <alignment horizontal="right" vertical="center"/>
      <protection locked="0"/>
    </xf>
    <xf numFmtId="0" fontId="1" fillId="5" borderId="2" xfId="0" applyFont="1" applyFill="1" applyBorder="1" applyProtection="1"/>
    <xf numFmtId="0" fontId="1" fillId="5" borderId="1" xfId="0" applyFont="1" applyFill="1" applyBorder="1" applyProtection="1">
      <protection locked="0"/>
    </xf>
    <xf numFmtId="0" fontId="1" fillId="5" borderId="14" xfId="0" applyFont="1" applyFill="1" applyBorder="1" applyProtection="1"/>
    <xf numFmtId="0" fontId="2" fillId="5" borderId="4" xfId="0" applyFont="1" applyFill="1" applyBorder="1" applyAlignment="1" applyProtection="1">
      <alignment horizontal="center" vertical="center" wrapText="1"/>
    </xf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0" xfId="0" applyFill="1" applyBorder="1" applyProtection="1"/>
    <xf numFmtId="0" fontId="0" fillId="5" borderId="8" xfId="0" applyFill="1" applyBorder="1" applyProtection="1"/>
    <xf numFmtId="0" fontId="1" fillId="5" borderId="9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Protection="1"/>
    <xf numFmtId="0" fontId="1" fillId="5" borderId="18" xfId="0" applyFont="1" applyFill="1" applyBorder="1" applyProtection="1"/>
    <xf numFmtId="0" fontId="1" fillId="5" borderId="17" xfId="0" applyFont="1" applyFill="1" applyBorder="1" applyAlignment="1" applyProtection="1">
      <alignment horizontal="center" vertical="center"/>
    </xf>
    <xf numFmtId="0" fontId="0" fillId="5" borderId="13" xfId="0" applyFill="1" applyBorder="1" applyProtection="1"/>
    <xf numFmtId="0" fontId="1" fillId="5" borderId="15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1" fillId="5" borderId="29" xfId="0" applyFont="1" applyFill="1" applyBorder="1" applyProtection="1"/>
    <xf numFmtId="0" fontId="1" fillId="5" borderId="30" xfId="0" applyFont="1" applyFill="1" applyBorder="1" applyProtection="1"/>
    <xf numFmtId="0" fontId="1" fillId="5" borderId="6" xfId="0" applyFont="1" applyFill="1" applyBorder="1" applyProtection="1"/>
    <xf numFmtId="0" fontId="1" fillId="5" borderId="0" xfId="0" applyFont="1" applyFill="1" applyBorder="1" applyProtection="1"/>
    <xf numFmtId="0" fontId="1" fillId="5" borderId="10" xfId="0" applyFont="1" applyFill="1" applyBorder="1" applyProtection="1"/>
    <xf numFmtId="0" fontId="1" fillId="5" borderId="12" xfId="0" applyFont="1" applyFill="1" applyBorder="1" applyProtection="1"/>
    <xf numFmtId="2" fontId="1" fillId="5" borderId="10" xfId="0" applyNumberFormat="1" applyFont="1" applyFill="1" applyBorder="1" applyProtection="1"/>
    <xf numFmtId="0" fontId="1" fillId="5" borderId="13" xfId="0" applyFont="1" applyFill="1" applyBorder="1" applyProtection="1"/>
    <xf numFmtId="165" fontId="1" fillId="5" borderId="15" xfId="0" applyNumberFormat="1" applyFont="1" applyFill="1" applyBorder="1" applyProtection="1"/>
    <xf numFmtId="0" fontId="0" fillId="0" borderId="0" xfId="0" applyProtection="1">
      <protection hidden="1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Protection="1">
      <protection locked="0"/>
    </xf>
    <xf numFmtId="2" fontId="1" fillId="0" borderId="0" xfId="0" applyNumberFormat="1" applyFont="1" applyFill="1" applyBorder="1"/>
    <xf numFmtId="165" fontId="1" fillId="0" borderId="0" xfId="0" applyNumberFormat="1" applyFont="1" applyFill="1" applyBorder="1"/>
    <xf numFmtId="0" fontId="1" fillId="2" borderId="9" xfId="0" applyFont="1" applyFill="1" applyBorder="1" applyAlignment="1" applyProtection="1">
      <alignment horizontal="center"/>
    </xf>
    <xf numFmtId="0" fontId="1" fillId="5" borderId="9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14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1" fillId="5" borderId="9" xfId="0" applyFont="1" applyFill="1" applyBorder="1" applyAlignment="1" applyProtection="1">
      <alignment horizontal="left"/>
    </xf>
    <xf numFmtId="0" fontId="1" fillId="5" borderId="11" xfId="0" applyFont="1" applyFill="1" applyBorder="1" applyAlignment="1" applyProtection="1">
      <alignment horizontal="left"/>
    </xf>
    <xf numFmtId="0" fontId="1" fillId="5" borderId="16" xfId="0" applyFont="1" applyFill="1" applyBorder="1" applyAlignment="1" applyProtection="1">
      <alignment horizontal="left"/>
    </xf>
    <xf numFmtId="0" fontId="1" fillId="4" borderId="26" xfId="0" applyFont="1" applyFill="1" applyBorder="1" applyAlignment="1" applyProtection="1">
      <alignment horizontal="center" vertical="top" wrapText="1"/>
    </xf>
    <xf numFmtId="0" fontId="1" fillId="4" borderId="27" xfId="0" applyFont="1" applyFill="1" applyBorder="1" applyAlignment="1" applyProtection="1">
      <alignment horizontal="center" vertical="top" wrapText="1"/>
    </xf>
    <xf numFmtId="0" fontId="1" fillId="4" borderId="28" xfId="0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center" vertical="center"/>
    </xf>
    <xf numFmtId="0" fontId="1" fillId="3" borderId="24" xfId="0" applyFont="1" applyFill="1" applyBorder="1" applyAlignment="1" applyProtection="1">
      <alignment horizontal="center"/>
    </xf>
    <xf numFmtId="0" fontId="1" fillId="3" borderId="25" xfId="0" applyFont="1" applyFill="1" applyBorder="1" applyAlignment="1" applyProtection="1">
      <alignment horizontal="center"/>
    </xf>
    <xf numFmtId="0" fontId="2" fillId="3" borderId="26" xfId="0" applyFont="1" applyFill="1" applyBorder="1" applyAlignment="1" applyProtection="1">
      <alignment horizontal="center"/>
    </xf>
    <xf numFmtId="0" fontId="2" fillId="3" borderId="27" xfId="0" applyFont="1" applyFill="1" applyBorder="1" applyAlignment="1" applyProtection="1">
      <alignment horizontal="center"/>
    </xf>
    <xf numFmtId="0" fontId="2" fillId="3" borderId="28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 wrapText="1"/>
    </xf>
    <xf numFmtId="0" fontId="1" fillId="4" borderId="5" xfId="0" applyFont="1" applyFill="1" applyBorder="1" applyAlignment="1" applyProtection="1">
      <alignment horizontal="center" wrapText="1"/>
    </xf>
    <xf numFmtId="0" fontId="1" fillId="4" borderId="6" xfId="0" applyFont="1" applyFill="1" applyBorder="1" applyAlignment="1" applyProtection="1">
      <alignment horizontal="center" wrapText="1"/>
    </xf>
    <xf numFmtId="0" fontId="4" fillId="4" borderId="21" xfId="0" applyFont="1" applyFill="1" applyBorder="1" applyAlignment="1" applyProtection="1">
      <alignment horizontal="center"/>
    </xf>
    <xf numFmtId="0" fontId="4" fillId="4" borderId="13" xfId="0" applyFont="1" applyFill="1" applyBorder="1" applyAlignment="1" applyProtection="1">
      <alignment horizontal="center"/>
    </xf>
    <xf numFmtId="0" fontId="4" fillId="4" borderId="22" xfId="0" applyFont="1" applyFill="1" applyBorder="1" applyAlignment="1" applyProtection="1">
      <alignment horizontal="center"/>
    </xf>
    <xf numFmtId="0" fontId="1" fillId="3" borderId="2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68"/>
  <sheetViews>
    <sheetView showGridLines="0" showRowColHeaders="0" tabSelected="1" zoomScale="75" zoomScaleNormal="75" zoomScalePageLayoutView="75" workbookViewId="0">
      <selection activeCell="B10" sqref="B10"/>
    </sheetView>
  </sheetViews>
  <sheetFormatPr defaultRowHeight="15" x14ac:dyDescent="0.25"/>
  <cols>
    <col min="1" max="1" width="40.140625" customWidth="1"/>
    <col min="2" max="2" width="30.7109375" customWidth="1"/>
    <col min="3" max="3" width="21.28515625" customWidth="1"/>
    <col min="4" max="4" width="51.42578125" customWidth="1"/>
    <col min="5" max="5" width="29.42578125" customWidth="1"/>
    <col min="9" max="9" width="23.85546875" customWidth="1"/>
    <col min="10" max="10" width="20" customWidth="1"/>
    <col min="12" max="12" width="28" customWidth="1"/>
  </cols>
  <sheetData>
    <row r="1" spans="1:5" ht="58.5" customHeight="1" x14ac:dyDescent="0.3">
      <c r="A1" s="33"/>
      <c r="B1" s="1"/>
      <c r="C1" s="57" t="s">
        <v>40</v>
      </c>
      <c r="D1" s="1"/>
      <c r="E1" s="1"/>
    </row>
    <row r="2" spans="1:5" ht="15.75" thickBot="1" x14ac:dyDescent="0.3">
      <c r="A2" s="1"/>
      <c r="B2" s="1"/>
      <c r="C2" s="1"/>
      <c r="D2" s="1"/>
      <c r="E2" s="1"/>
    </row>
    <row r="3" spans="1:5" ht="18.75" customHeight="1" thickTop="1" x14ac:dyDescent="0.3">
      <c r="A3" s="93" t="s">
        <v>41</v>
      </c>
      <c r="B3" s="94"/>
      <c r="C3" s="94"/>
      <c r="D3" s="94"/>
      <c r="E3" s="95"/>
    </row>
    <row r="4" spans="1:5" ht="20.25" customHeight="1" thickBot="1" x14ac:dyDescent="0.4">
      <c r="A4" s="96" t="s">
        <v>43</v>
      </c>
      <c r="B4" s="97"/>
      <c r="C4" s="97"/>
      <c r="D4" s="97"/>
      <c r="E4" s="98"/>
    </row>
    <row r="5" spans="1:5" ht="20.25" thickTop="1" thickBot="1" x14ac:dyDescent="0.3">
      <c r="A5" s="1"/>
      <c r="B5" s="1"/>
      <c r="C5" s="21"/>
      <c r="D5" s="1"/>
      <c r="E5" s="1"/>
    </row>
    <row r="6" spans="1:5" ht="21" customHeight="1" thickTop="1" x14ac:dyDescent="0.3">
      <c r="A6" s="39" t="s">
        <v>36</v>
      </c>
      <c r="B6" s="34"/>
      <c r="C6" s="34"/>
      <c r="D6" s="34" t="s">
        <v>35</v>
      </c>
      <c r="E6" s="40"/>
    </row>
    <row r="7" spans="1:5" x14ac:dyDescent="0.25">
      <c r="A7" s="41"/>
      <c r="B7" s="42"/>
      <c r="C7" s="42"/>
      <c r="D7" s="42"/>
      <c r="E7" s="43"/>
    </row>
    <row r="8" spans="1:5" ht="18.75" x14ac:dyDescent="0.25">
      <c r="A8" s="44" t="s">
        <v>4</v>
      </c>
      <c r="B8" s="45" t="s">
        <v>3</v>
      </c>
      <c r="C8" s="42"/>
      <c r="D8" s="46" t="s">
        <v>6</v>
      </c>
      <c r="E8" s="47">
        <f>IF(B10&gt;10,90,IF(B10=10,90,IF(B10=8,80,IF(AND(B10=6,B8="Nasal Prongs"),45,IF(AND(B10=6,B8="Non Rebreather Mask"),60,IF(B10=5,40,IF(B10=4,35,IF(B10=3,30,IF(B10=2,25)))))))))</f>
        <v>25</v>
      </c>
    </row>
    <row r="9" spans="1:5" ht="18.75" x14ac:dyDescent="0.25">
      <c r="A9" s="48"/>
      <c r="B9" s="49"/>
      <c r="C9" s="42"/>
      <c r="D9" s="49"/>
      <c r="E9" s="50"/>
    </row>
    <row r="10" spans="1:5" ht="18.75" x14ac:dyDescent="0.25">
      <c r="A10" s="44" t="s">
        <v>5</v>
      </c>
      <c r="B10" s="45">
        <v>2</v>
      </c>
      <c r="C10" s="42"/>
      <c r="D10" s="46" t="s">
        <v>7</v>
      </c>
      <c r="E10" s="47">
        <f>INDEX(Sheet2!B2:S12, MATCH(B12,Sheet2!B2:B12,0),MATCH(E8,Sheet2!B12:S12,0))</f>
        <v>25</v>
      </c>
    </row>
    <row r="11" spans="1:5" ht="18.75" x14ac:dyDescent="0.25">
      <c r="A11" s="48"/>
      <c r="B11" s="49"/>
      <c r="C11" s="42"/>
      <c r="D11" s="49"/>
      <c r="E11" s="50"/>
    </row>
    <row r="12" spans="1:5" ht="18.75" x14ac:dyDescent="0.25">
      <c r="A12" s="44" t="s">
        <v>0</v>
      </c>
      <c r="B12" s="45">
        <v>0</v>
      </c>
      <c r="C12" s="42"/>
      <c r="D12" s="46" t="s">
        <v>25</v>
      </c>
      <c r="E12" s="47" t="str">
        <f>IF(E10&lt;45,"Nasal Cannula","Non Rebreather Mask")</f>
        <v>Nasal Cannula</v>
      </c>
    </row>
    <row r="13" spans="1:5" ht="18.75" x14ac:dyDescent="0.25">
      <c r="A13" s="41"/>
      <c r="B13" s="42"/>
      <c r="C13" s="42"/>
      <c r="D13" s="51"/>
      <c r="E13" s="47">
        <f>IF(E10&lt;28,2,IF(E10&lt;30,3,IF(E10&lt;36,4,IF(E10&lt;40,5,IF(E10&lt;44,6,IF(E10&lt;60,6,IF(E10&lt;80,8,IF(E10&lt;90,10,IF(E10&gt;89,"12-15")))))))))</f>
        <v>2</v>
      </c>
    </row>
    <row r="14" spans="1:5" ht="18.75" x14ac:dyDescent="0.3">
      <c r="A14" s="75" t="s">
        <v>10</v>
      </c>
      <c r="B14" s="45">
        <v>0</v>
      </c>
      <c r="C14" s="42"/>
      <c r="D14" s="42"/>
      <c r="E14" s="43"/>
    </row>
    <row r="15" spans="1:5" ht="18.75" x14ac:dyDescent="0.3">
      <c r="A15" s="41"/>
      <c r="B15" s="42"/>
      <c r="C15" s="42"/>
      <c r="D15" s="76" t="s">
        <v>33</v>
      </c>
      <c r="E15" s="47">
        <f>SUM(B14+B16)</f>
        <v>0</v>
      </c>
    </row>
    <row r="16" spans="1:5" ht="18.75" x14ac:dyDescent="0.3">
      <c r="A16" s="75" t="s">
        <v>12</v>
      </c>
      <c r="B16" s="45">
        <v>0</v>
      </c>
      <c r="C16" s="42"/>
      <c r="D16" s="36"/>
      <c r="E16" s="50"/>
    </row>
    <row r="17" spans="1:6" ht="19.5" thickBot="1" x14ac:dyDescent="0.35">
      <c r="A17" s="53"/>
      <c r="B17" s="54"/>
      <c r="C17" s="55"/>
      <c r="D17" s="77" t="s">
        <v>16</v>
      </c>
      <c r="E17" s="56">
        <f>IF(E13&lt;11,(SUM(E13*E15)),SUM(15*E15))</f>
        <v>0</v>
      </c>
      <c r="F17" s="5"/>
    </row>
    <row r="18" spans="1:6" ht="15.75" thickTop="1" x14ac:dyDescent="0.25">
      <c r="A18" s="1"/>
      <c r="B18" s="1"/>
      <c r="C18" s="1"/>
      <c r="D18" s="1"/>
      <c r="E18" s="1"/>
    </row>
    <row r="19" spans="1:6" ht="19.5" thickBot="1" x14ac:dyDescent="0.35">
      <c r="A19" s="2"/>
      <c r="B19" s="58"/>
      <c r="C19" s="22"/>
      <c r="D19" s="3"/>
      <c r="E19" s="4"/>
    </row>
    <row r="20" spans="1:6" ht="29.25" thickTop="1" x14ac:dyDescent="0.45">
      <c r="A20" s="27" t="s">
        <v>37</v>
      </c>
      <c r="B20" s="12"/>
      <c r="C20" s="12"/>
      <c r="D20" s="12" t="s">
        <v>35</v>
      </c>
      <c r="E20" s="13"/>
    </row>
    <row r="21" spans="1:6" x14ac:dyDescent="0.25">
      <c r="A21" s="14"/>
      <c r="B21" s="11"/>
      <c r="C21" s="11"/>
      <c r="D21" s="11"/>
      <c r="E21" s="15"/>
    </row>
    <row r="22" spans="1:6" ht="18.75" x14ac:dyDescent="0.25">
      <c r="A22" s="16" t="s">
        <v>4</v>
      </c>
      <c r="B22" s="7" t="s">
        <v>3</v>
      </c>
      <c r="C22" s="11"/>
      <c r="D22" s="6" t="s">
        <v>6</v>
      </c>
      <c r="E22" s="17">
        <f>IF(B24&gt;10,90,IF(B24=10,90,IF(B24=8,80,IF(AND(B24=6,B22="Nasal Prongs"),45,IF(AND(B24=6,B22="Non Rebreather Mask"),60,IF(B24=5,40,IF(B24=4,35,IF(B24=3,30,IF(B24=2,25)))))))))</f>
        <v>25</v>
      </c>
    </row>
    <row r="23" spans="1:6" ht="18.75" x14ac:dyDescent="0.25">
      <c r="A23" s="18"/>
      <c r="B23" s="8"/>
      <c r="C23" s="11"/>
      <c r="D23" s="8"/>
      <c r="E23" s="19"/>
      <c r="F23" s="5"/>
    </row>
    <row r="24" spans="1:6" ht="18.75" x14ac:dyDescent="0.25">
      <c r="A24" s="16" t="s">
        <v>5</v>
      </c>
      <c r="B24" s="7">
        <v>2</v>
      </c>
      <c r="C24" s="11"/>
      <c r="D24" s="6" t="s">
        <v>7</v>
      </c>
      <c r="E24" s="17">
        <f>INDEX(Sheet2!B2:S12, MATCH(B26,Sheet2!B2:B12,0),MATCH(E22,Sheet2!B12:S12,0))</f>
        <v>25</v>
      </c>
    </row>
    <row r="25" spans="1:6" ht="18.75" x14ac:dyDescent="0.25">
      <c r="A25" s="18"/>
      <c r="B25" s="8"/>
      <c r="C25" s="11"/>
      <c r="D25" s="8"/>
      <c r="E25" s="19"/>
    </row>
    <row r="26" spans="1:6" ht="18.75" x14ac:dyDescent="0.25">
      <c r="A26" s="16" t="s">
        <v>0</v>
      </c>
      <c r="B26" s="7">
        <f>(B12)</f>
        <v>0</v>
      </c>
      <c r="C26" s="11"/>
      <c r="D26" s="6" t="s">
        <v>25</v>
      </c>
      <c r="E26" s="17" t="str">
        <f>IF(E24&lt;45,"Nasal Cannula","Non Rebreather Mask")</f>
        <v>Nasal Cannula</v>
      </c>
    </row>
    <row r="27" spans="1:6" ht="18.75" x14ac:dyDescent="0.25">
      <c r="A27" s="14"/>
      <c r="B27" s="11"/>
      <c r="C27" s="11"/>
      <c r="D27" s="9"/>
      <c r="E27" s="17">
        <f>IF(E24&lt;28,2,IF(E24&lt;30,3,IF(E24&lt;36,4,IF(E24&lt;40,5,IF(E24&lt;44,6,IF(E24&lt;60,6,IF(E24&lt;80,8,IF(E24&lt;90,10,IF(E24&gt;89,"12-15")))))))))</f>
        <v>2</v>
      </c>
      <c r="F27" s="5"/>
    </row>
    <row r="28" spans="1:6" ht="18.75" x14ac:dyDescent="0.3">
      <c r="A28" s="74" t="s">
        <v>10</v>
      </c>
      <c r="B28" s="7">
        <v>0</v>
      </c>
      <c r="C28" s="11"/>
      <c r="D28" s="11"/>
      <c r="E28" s="15"/>
    </row>
    <row r="29" spans="1:6" ht="18.75" x14ac:dyDescent="0.3">
      <c r="A29" s="14"/>
      <c r="B29" s="11"/>
      <c r="C29" s="11"/>
      <c r="D29" s="78" t="s">
        <v>33</v>
      </c>
      <c r="E29" s="17">
        <f>SUM(B28+B30)</f>
        <v>0</v>
      </c>
    </row>
    <row r="30" spans="1:6" ht="18.75" x14ac:dyDescent="0.3">
      <c r="A30" s="74" t="s">
        <v>12</v>
      </c>
      <c r="B30" s="7">
        <v>0</v>
      </c>
      <c r="C30" s="11"/>
      <c r="D30" s="10"/>
      <c r="E30" s="19"/>
    </row>
    <row r="31" spans="1:6" ht="19.5" thickBot="1" x14ac:dyDescent="0.35">
      <c r="A31" s="23"/>
      <c r="B31" s="24"/>
      <c r="C31" s="20"/>
      <c r="D31" s="79" t="s">
        <v>16</v>
      </c>
      <c r="E31" s="25">
        <f>IF(E27&lt;11,(SUM(E27*E29)),SUM(15*E29))</f>
        <v>0</v>
      </c>
    </row>
    <row r="32" spans="1:6" ht="15.75" thickTop="1" x14ac:dyDescent="0.25">
      <c r="A32" s="1"/>
      <c r="B32" s="1"/>
      <c r="C32" s="1"/>
      <c r="D32" s="1"/>
      <c r="E32" s="1"/>
    </row>
    <row r="33" spans="1:5" ht="19.5" thickBot="1" x14ac:dyDescent="0.35">
      <c r="A33" s="1"/>
      <c r="B33" s="1"/>
      <c r="C33" s="22"/>
      <c r="D33" s="1"/>
      <c r="E33" s="1"/>
    </row>
    <row r="34" spans="1:5" ht="29.25" thickTop="1" x14ac:dyDescent="0.45">
      <c r="A34" s="27" t="s">
        <v>38</v>
      </c>
      <c r="B34" s="12"/>
      <c r="C34" s="12"/>
      <c r="D34" s="12" t="s">
        <v>35</v>
      </c>
      <c r="E34" s="13"/>
    </row>
    <row r="35" spans="1:5" x14ac:dyDescent="0.25">
      <c r="A35" s="14"/>
      <c r="B35" s="11"/>
      <c r="C35" s="11"/>
      <c r="D35" s="11"/>
      <c r="E35" s="15"/>
    </row>
    <row r="36" spans="1:5" ht="18.75" x14ac:dyDescent="0.25">
      <c r="A36" s="16" t="s">
        <v>4</v>
      </c>
      <c r="B36" s="7" t="s">
        <v>3</v>
      </c>
      <c r="C36" s="11"/>
      <c r="D36" s="6" t="s">
        <v>6</v>
      </c>
      <c r="E36" s="17">
        <f>IF(B38&gt;10,90,IF(B38=10,90,IF(B38=8,80,IF(AND(B38=6,B36="Nasal Prongs"),45,IF(AND(B38=6,B36="Non Rebreather Mask"),60,IF(B38=5,40,IF(B38=4,35,IF(B38=3,30,IF(B38=2,25)))))))))</f>
        <v>25</v>
      </c>
    </row>
    <row r="37" spans="1:5" ht="18.75" x14ac:dyDescent="0.25">
      <c r="A37" s="18"/>
      <c r="B37" s="8"/>
      <c r="C37" s="11"/>
      <c r="D37" s="8"/>
      <c r="E37" s="19"/>
    </row>
    <row r="38" spans="1:5" ht="18.75" x14ac:dyDescent="0.25">
      <c r="A38" s="16" t="s">
        <v>5</v>
      </c>
      <c r="B38" s="7">
        <v>2</v>
      </c>
      <c r="C38" s="11"/>
      <c r="D38" s="6" t="s">
        <v>7</v>
      </c>
      <c r="E38" s="17">
        <f>INDEX(Sheet2!B2:S12, MATCH(B40,Sheet2!B2:B12,0),MATCH(E36,Sheet2!B12:S12,0))</f>
        <v>25</v>
      </c>
    </row>
    <row r="39" spans="1:5" ht="18.75" x14ac:dyDescent="0.25">
      <c r="A39" s="18"/>
      <c r="B39" s="8"/>
      <c r="C39" s="11"/>
      <c r="D39" s="8"/>
      <c r="E39" s="19"/>
    </row>
    <row r="40" spans="1:5" ht="18.75" x14ac:dyDescent="0.25">
      <c r="A40" s="16" t="s">
        <v>0</v>
      </c>
      <c r="B40" s="7">
        <f>(B12)</f>
        <v>0</v>
      </c>
      <c r="C40" s="11"/>
      <c r="D40" s="6" t="s">
        <v>25</v>
      </c>
      <c r="E40" s="17" t="str">
        <f>IF(E38&lt;45,"Nasal Cannula","Non Rebreather Mask")</f>
        <v>Nasal Cannula</v>
      </c>
    </row>
    <row r="41" spans="1:5" ht="18.75" x14ac:dyDescent="0.25">
      <c r="A41" s="14"/>
      <c r="B41" s="11"/>
      <c r="C41" s="11"/>
      <c r="D41" s="9"/>
      <c r="E41" s="17">
        <f>IF(E38&lt;28,2,IF(E38&lt;30,3,IF(E38&lt;36,4,IF(E38&lt;40,5,IF(E38&lt;44,6,IF(E38&lt;60,6,IF(E38&lt;80,8,IF(E38&lt;90,10,IF(E38&gt;89,"12-15")))))))))</f>
        <v>2</v>
      </c>
    </row>
    <row r="42" spans="1:5" ht="18.75" x14ac:dyDescent="0.3">
      <c r="A42" s="74" t="s">
        <v>10</v>
      </c>
      <c r="B42" s="7">
        <v>0</v>
      </c>
      <c r="C42" s="11"/>
      <c r="D42" s="11"/>
      <c r="E42" s="15"/>
    </row>
    <row r="43" spans="1:5" ht="18.75" x14ac:dyDescent="0.3">
      <c r="A43" s="14"/>
      <c r="B43" s="11"/>
      <c r="C43" s="11"/>
      <c r="D43" s="78" t="s">
        <v>33</v>
      </c>
      <c r="E43" s="17">
        <f>SUM(B42+B44)</f>
        <v>0</v>
      </c>
    </row>
    <row r="44" spans="1:5" ht="18.75" x14ac:dyDescent="0.3">
      <c r="A44" s="74" t="s">
        <v>12</v>
      </c>
      <c r="B44" s="7">
        <v>0</v>
      </c>
      <c r="C44" s="11"/>
      <c r="D44" s="10"/>
      <c r="E44" s="19"/>
    </row>
    <row r="45" spans="1:5" ht="19.5" thickBot="1" x14ac:dyDescent="0.35">
      <c r="A45" s="23"/>
      <c r="B45" s="24"/>
      <c r="C45" s="20"/>
      <c r="D45" s="79" t="s">
        <v>16</v>
      </c>
      <c r="E45" s="25">
        <f>IF(E41&lt;11,(SUM(E41*E43)),SUM(15*E43))</f>
        <v>0</v>
      </c>
    </row>
    <row r="46" spans="1:5" ht="16.5" thickTop="1" thickBot="1" x14ac:dyDescent="0.3">
      <c r="A46" s="1"/>
      <c r="B46" s="1"/>
      <c r="C46" s="1"/>
      <c r="D46" s="1"/>
      <c r="E46" s="1"/>
    </row>
    <row r="47" spans="1:5" ht="20.25" thickTop="1" thickBot="1" x14ac:dyDescent="0.35">
      <c r="A47" s="80" t="s">
        <v>11</v>
      </c>
      <c r="B47" s="26" t="s">
        <v>14</v>
      </c>
      <c r="C47" s="1"/>
      <c r="D47" s="1"/>
      <c r="E47" s="1"/>
    </row>
    <row r="48" spans="1:5" ht="20.25" thickTop="1" thickBot="1" x14ac:dyDescent="0.35">
      <c r="C48" s="1"/>
      <c r="D48" s="29"/>
      <c r="E48" s="1"/>
    </row>
    <row r="49" spans="1:5" ht="30.75" customHeight="1" thickTop="1" thickBot="1" x14ac:dyDescent="0.55000000000000004">
      <c r="A49" s="1"/>
      <c r="B49" s="90" t="s">
        <v>42</v>
      </c>
      <c r="C49" s="91"/>
      <c r="D49" s="92"/>
      <c r="E49" s="1"/>
    </row>
    <row r="50" spans="1:5" ht="19.5" thickTop="1" x14ac:dyDescent="0.3">
      <c r="A50" s="1"/>
      <c r="B50" s="99" t="s">
        <v>39</v>
      </c>
      <c r="C50" s="99"/>
      <c r="D50" s="59">
        <f>SUM(IF(B47="No",((E17+E31+E45)),(E17+E31+E45)*1.2))</f>
        <v>0</v>
      </c>
      <c r="E50" s="1"/>
    </row>
    <row r="51" spans="1:5" ht="18.75" x14ac:dyDescent="0.3">
      <c r="A51" s="1"/>
      <c r="B51" s="88" t="s">
        <v>22</v>
      </c>
      <c r="C51" s="88"/>
      <c r="D51" s="30"/>
      <c r="E51" s="1"/>
    </row>
    <row r="52" spans="1:5" ht="18.75" x14ac:dyDescent="0.3">
      <c r="A52" s="1"/>
      <c r="B52" s="88" t="s">
        <v>9</v>
      </c>
      <c r="C52" s="88"/>
      <c r="D52" s="31" t="str">
        <f>IF(SUM(D50/320)&lt;1,"&lt;1",(SUM(D50/320)))</f>
        <v>&lt;1</v>
      </c>
      <c r="E52" s="1"/>
    </row>
    <row r="53" spans="1:5" ht="18.75" x14ac:dyDescent="0.3">
      <c r="A53" s="1"/>
      <c r="B53" s="88" t="s">
        <v>18</v>
      </c>
      <c r="C53" s="88"/>
      <c r="D53" s="31" t="str">
        <f>IF(SUM(D50/627)&lt;1,"&lt;1",(SUM(D50/627)))</f>
        <v>&lt;1</v>
      </c>
      <c r="E53" s="1"/>
    </row>
    <row r="54" spans="1:5" ht="15.75" customHeight="1" x14ac:dyDescent="0.3">
      <c r="A54" s="1"/>
      <c r="B54" s="88" t="s">
        <v>19</v>
      </c>
      <c r="C54" s="88"/>
      <c r="D54" s="31" t="str">
        <f>IF(SUM(D50/6274)&lt;1,"&lt;1",(SUM(D50/6274)))</f>
        <v>&lt;1</v>
      </c>
      <c r="E54" s="1"/>
    </row>
    <row r="55" spans="1:5" ht="18.75" x14ac:dyDescent="0.3">
      <c r="A55" s="1"/>
      <c r="B55" s="88" t="s">
        <v>23</v>
      </c>
      <c r="C55" s="88"/>
      <c r="D55" s="31" t="str">
        <f>IF(SUM(D50/7500)&lt;1,"&lt;1",(SUM(D50/7500)))</f>
        <v>&lt;1</v>
      </c>
      <c r="E55" s="1"/>
    </row>
    <row r="56" spans="1:5" ht="19.5" thickBot="1" x14ac:dyDescent="0.35">
      <c r="A56" s="1"/>
      <c r="B56" s="89" t="s">
        <v>24</v>
      </c>
      <c r="C56" s="89"/>
      <c r="D56" s="32" t="str">
        <f>IF(SUM(D50/3500)&lt;1,"&lt;1",(SUM(D50/3500)))</f>
        <v>&lt;1</v>
      </c>
      <c r="E56" s="1"/>
    </row>
    <row r="57" spans="1:5" ht="15.75" thickTop="1" x14ac:dyDescent="0.25">
      <c r="A57" s="1"/>
      <c r="B57" s="1"/>
      <c r="C57" s="1"/>
      <c r="D57" s="1"/>
      <c r="E57" s="1"/>
    </row>
    <row r="58" spans="1:5" ht="39.75" customHeight="1" thickBot="1" x14ac:dyDescent="0.3">
      <c r="A58" s="87" t="s">
        <v>45</v>
      </c>
      <c r="B58" s="87"/>
      <c r="C58" s="87"/>
      <c r="D58" s="87"/>
      <c r="E58" s="87"/>
    </row>
    <row r="59" spans="1:5" ht="20.25" thickTop="1" thickBot="1" x14ac:dyDescent="0.3">
      <c r="A59" s="84" t="s">
        <v>44</v>
      </c>
      <c r="B59" s="85"/>
      <c r="C59" s="85"/>
      <c r="D59" s="85"/>
      <c r="E59" s="86"/>
    </row>
    <row r="60" spans="1:5" ht="19.5" thickTop="1" x14ac:dyDescent="0.3">
      <c r="A60" s="60"/>
      <c r="B60" s="61"/>
      <c r="C60" s="34"/>
      <c r="D60" s="34"/>
      <c r="E60" s="62"/>
    </row>
    <row r="61" spans="1:5" ht="18.75" x14ac:dyDescent="0.3">
      <c r="A61" s="81" t="s">
        <v>28</v>
      </c>
      <c r="B61" s="35" t="s">
        <v>9</v>
      </c>
      <c r="C61" s="63"/>
      <c r="D61" s="52" t="s">
        <v>26</v>
      </c>
      <c r="E61" s="64">
        <f>SUM((B63*B67)*B65)</f>
        <v>0</v>
      </c>
    </row>
    <row r="62" spans="1:5" ht="18.75" x14ac:dyDescent="0.3">
      <c r="A62" s="82"/>
      <c r="B62" s="36"/>
      <c r="C62" s="63"/>
      <c r="D62" s="36"/>
      <c r="E62" s="65"/>
    </row>
    <row r="63" spans="1:5" ht="18.75" x14ac:dyDescent="0.3">
      <c r="A63" s="81" t="s">
        <v>29</v>
      </c>
      <c r="B63" s="37">
        <v>2000</v>
      </c>
      <c r="C63" s="63"/>
      <c r="D63" s="52" t="s">
        <v>27</v>
      </c>
      <c r="E63" s="64">
        <f>SUM(E61-((B67*300)*B65))</f>
        <v>0</v>
      </c>
    </row>
    <row r="64" spans="1:5" ht="18.75" x14ac:dyDescent="0.3">
      <c r="A64" s="82"/>
      <c r="B64" s="36"/>
      <c r="C64" s="63"/>
      <c r="D64" s="36"/>
      <c r="E64" s="65"/>
    </row>
    <row r="65" spans="1:5" ht="18.75" x14ac:dyDescent="0.3">
      <c r="A65" s="81" t="s">
        <v>30</v>
      </c>
      <c r="B65" s="37">
        <v>0</v>
      </c>
      <c r="C65" s="63"/>
      <c r="D65" s="52" t="s">
        <v>34</v>
      </c>
      <c r="E65" s="66">
        <f>SUM(E63/15)</f>
        <v>0</v>
      </c>
    </row>
    <row r="66" spans="1:5" ht="18.75" x14ac:dyDescent="0.3">
      <c r="A66" s="82"/>
      <c r="B66" s="36"/>
      <c r="C66" s="63"/>
      <c r="D66" s="36"/>
      <c r="E66" s="65"/>
    </row>
    <row r="67" spans="1:5" ht="19.5" thickBot="1" x14ac:dyDescent="0.35">
      <c r="A67" s="83" t="s">
        <v>32</v>
      </c>
      <c r="B67" s="38">
        <f>IF(B61="D",0.16,IF(B61="Jumbo D",0.314,IF(B61="H",3.137,IF(B61="PTU CC144",1.59,IF(B61="PTU CC150",2.8)))))</f>
        <v>0.16</v>
      </c>
      <c r="C67" s="67"/>
      <c r="D67" s="38" t="s">
        <v>31</v>
      </c>
      <c r="E67" s="68">
        <f>IFERROR(SUM(E65/1440),0)</f>
        <v>0</v>
      </c>
    </row>
    <row r="68" spans="1:5" ht="15.75" thickTop="1" x14ac:dyDescent="0.25">
      <c r="A68" s="1"/>
      <c r="B68" s="1"/>
      <c r="C68" s="1"/>
      <c r="D68" s="1"/>
      <c r="E68" s="1"/>
    </row>
  </sheetData>
  <sheetProtection password="DF7F" sheet="1" objects="1" scenarios="1" selectLockedCells="1"/>
  <mergeCells count="12">
    <mergeCell ref="A3:E3"/>
    <mergeCell ref="A4:E4"/>
    <mergeCell ref="B50:C50"/>
    <mergeCell ref="B51:C51"/>
    <mergeCell ref="B52:C52"/>
    <mergeCell ref="A59:E59"/>
    <mergeCell ref="A58:E58"/>
    <mergeCell ref="B55:C55"/>
    <mergeCell ref="B56:C56"/>
    <mergeCell ref="B49:D49"/>
    <mergeCell ref="B53:C53"/>
    <mergeCell ref="B54:C54"/>
  </mergeCells>
  <dataValidations count="1">
    <dataValidation type="list" allowBlank="1" showInputMessage="1" showErrorMessage="1" sqref="B10 B24 B38">
      <formula1>INDIRECT(SUBSTITUTE(B8," ",""))</formula1>
    </dataValidation>
  </dataValidations>
  <pageMargins left="0.7" right="0.7" top="0.75" bottom="0.75" header="0.3" footer="0.3"/>
  <pageSetup scale="52" orientation="portrait" r:id="rId1"/>
  <ignoredErrors>
    <ignoredError sqref="E13 E27 E41" twoDigitTextYear="1"/>
  </ignoredError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Sheet2!$H$20:$H$21</xm:f>
          </x14:formula1>
          <xm:sqref>B47</xm:sqref>
        </x14:dataValidation>
        <x14:dataValidation type="list" allowBlank="1" showInputMessage="1" showErrorMessage="1">
          <x14:formula1>
            <xm:f>Sheet2!$E$20:$E$30</xm:f>
          </x14:formula1>
          <xm:sqref>B12 B26 B40</xm:sqref>
        </x14:dataValidation>
        <x14:dataValidation type="list" allowBlank="1" showInputMessage="1" showErrorMessage="1">
          <x14:formula1>
            <xm:f>Sheet2!$J$20:$J$24</xm:f>
          </x14:formula1>
          <xm:sqref>B61</xm:sqref>
        </x14:dataValidation>
        <x14:dataValidation type="list" showInputMessage="1" showErrorMessage="1">
          <x14:formula1>
            <xm:f>Sheet2!A20:A22</xm:f>
          </x14:formula1>
          <xm:sqref>B36</xm:sqref>
        </x14:dataValidation>
        <x14:dataValidation type="list" showInputMessage="1" showErrorMessage="1">
          <x14:formula1>
            <xm:f>Sheet2!A20:A22</xm:f>
          </x14:formula1>
          <xm:sqref>B22</xm:sqref>
        </x14:dataValidation>
        <x14:dataValidation type="list" showInputMessage="1" showErrorMessage="1">
          <x14:formula1>
            <xm:f>Sheet2!A20:A22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30"/>
  <sheetViews>
    <sheetView workbookViewId="0">
      <selection activeCell="O19" sqref="O19"/>
    </sheetView>
  </sheetViews>
  <sheetFormatPr defaultRowHeight="15" x14ac:dyDescent="0.25"/>
  <cols>
    <col min="1" max="1" width="20" customWidth="1"/>
  </cols>
  <sheetData>
    <row r="1" spans="1:20" x14ac:dyDescent="0.25">
      <c r="A1" s="69"/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0" x14ac:dyDescent="0.25">
      <c r="A2" s="69"/>
      <c r="B2" s="69">
        <v>10000</v>
      </c>
      <c r="C2" s="69">
        <v>30</v>
      </c>
      <c r="D2" s="69">
        <v>36</v>
      </c>
      <c r="E2" s="69">
        <v>44</v>
      </c>
      <c r="F2" s="69">
        <v>51</v>
      </c>
      <c r="G2" s="69">
        <v>58</v>
      </c>
      <c r="H2" s="69">
        <v>65</v>
      </c>
      <c r="I2" s="69">
        <v>73</v>
      </c>
      <c r="J2" s="69">
        <v>80</v>
      </c>
      <c r="K2" s="69">
        <v>87</v>
      </c>
      <c r="L2" s="69">
        <v>94</v>
      </c>
      <c r="M2" s="69">
        <v>100</v>
      </c>
      <c r="N2" s="69">
        <v>100</v>
      </c>
      <c r="O2" s="69">
        <v>100</v>
      </c>
      <c r="P2" s="69">
        <v>100</v>
      </c>
      <c r="Q2" s="69">
        <v>100</v>
      </c>
      <c r="R2" s="69">
        <v>100</v>
      </c>
      <c r="S2" s="69">
        <v>100</v>
      </c>
      <c r="T2" s="69"/>
    </row>
    <row r="3" spans="1:20" x14ac:dyDescent="0.25">
      <c r="A3" s="69"/>
      <c r="B3" s="69">
        <v>9000</v>
      </c>
      <c r="C3" s="69">
        <v>29</v>
      </c>
      <c r="D3" s="69">
        <v>35</v>
      </c>
      <c r="E3" s="69">
        <v>42</v>
      </c>
      <c r="F3" s="69">
        <v>56</v>
      </c>
      <c r="G3" s="69">
        <v>63</v>
      </c>
      <c r="H3" s="69">
        <v>70</v>
      </c>
      <c r="I3" s="69">
        <v>77</v>
      </c>
      <c r="J3" s="69">
        <v>84</v>
      </c>
      <c r="K3" s="69">
        <v>91</v>
      </c>
      <c r="L3" s="69">
        <v>98</v>
      </c>
      <c r="M3" s="69">
        <v>100</v>
      </c>
      <c r="N3" s="69">
        <v>100</v>
      </c>
      <c r="O3" s="69">
        <v>100</v>
      </c>
      <c r="P3" s="69">
        <v>100</v>
      </c>
      <c r="Q3" s="69">
        <v>100</v>
      </c>
      <c r="R3" s="69">
        <v>100</v>
      </c>
      <c r="S3" s="69">
        <v>100</v>
      </c>
      <c r="T3" s="69"/>
    </row>
    <row r="4" spans="1:20" x14ac:dyDescent="0.25">
      <c r="A4" s="69"/>
      <c r="B4" s="69">
        <v>8000</v>
      </c>
      <c r="C4" s="69">
        <v>28</v>
      </c>
      <c r="D4" s="69">
        <v>34</v>
      </c>
      <c r="E4" s="69">
        <v>40</v>
      </c>
      <c r="F4" s="69">
        <v>46</v>
      </c>
      <c r="G4" s="69">
        <v>54</v>
      </c>
      <c r="H4" s="69">
        <v>61</v>
      </c>
      <c r="I4" s="69">
        <v>67</v>
      </c>
      <c r="J4" s="69">
        <v>74</v>
      </c>
      <c r="K4" s="69">
        <v>81</v>
      </c>
      <c r="L4" s="69">
        <v>87</v>
      </c>
      <c r="M4" s="69">
        <v>93</v>
      </c>
      <c r="N4" s="69">
        <v>100</v>
      </c>
      <c r="O4" s="69">
        <v>100</v>
      </c>
      <c r="P4" s="69">
        <v>100</v>
      </c>
      <c r="Q4" s="69">
        <v>100</v>
      </c>
      <c r="R4" s="69">
        <v>100</v>
      </c>
      <c r="S4" s="69">
        <v>100</v>
      </c>
      <c r="T4" s="69"/>
    </row>
    <row r="5" spans="1:20" x14ac:dyDescent="0.25">
      <c r="A5" s="69"/>
      <c r="B5" s="69">
        <v>7000</v>
      </c>
      <c r="C5" s="69">
        <v>27</v>
      </c>
      <c r="D5" s="69">
        <v>32</v>
      </c>
      <c r="E5" s="69">
        <v>39</v>
      </c>
      <c r="F5" s="69">
        <v>45</v>
      </c>
      <c r="G5" s="69">
        <v>52</v>
      </c>
      <c r="H5" s="69">
        <v>58</v>
      </c>
      <c r="I5" s="69">
        <v>65</v>
      </c>
      <c r="J5" s="69">
        <v>71</v>
      </c>
      <c r="K5" s="69">
        <v>78</v>
      </c>
      <c r="L5" s="69">
        <v>84</v>
      </c>
      <c r="M5" s="69">
        <v>91</v>
      </c>
      <c r="N5" s="69">
        <v>97</v>
      </c>
      <c r="O5" s="69">
        <v>100</v>
      </c>
      <c r="P5" s="69">
        <v>100</v>
      </c>
      <c r="Q5" s="69">
        <v>100</v>
      </c>
      <c r="R5" s="69">
        <v>100</v>
      </c>
      <c r="S5" s="69">
        <v>100</v>
      </c>
    </row>
    <row r="6" spans="1:20" x14ac:dyDescent="0.25">
      <c r="A6" s="69"/>
      <c r="B6" s="69">
        <v>6000</v>
      </c>
      <c r="C6" s="69">
        <v>26</v>
      </c>
      <c r="D6" s="69">
        <v>31</v>
      </c>
      <c r="E6" s="69">
        <v>37</v>
      </c>
      <c r="F6" s="69">
        <v>44</v>
      </c>
      <c r="G6" s="69">
        <v>50</v>
      </c>
      <c r="H6" s="69">
        <v>56</v>
      </c>
      <c r="I6" s="69">
        <v>62</v>
      </c>
      <c r="J6" s="69">
        <v>69</v>
      </c>
      <c r="K6" s="69">
        <v>75</v>
      </c>
      <c r="L6" s="69">
        <v>81</v>
      </c>
      <c r="M6" s="69">
        <v>87</v>
      </c>
      <c r="N6" s="69">
        <v>94</v>
      </c>
      <c r="O6" s="69">
        <v>100</v>
      </c>
      <c r="P6" s="69">
        <v>100</v>
      </c>
      <c r="Q6" s="69">
        <v>100</v>
      </c>
      <c r="R6" s="69">
        <v>100</v>
      </c>
      <c r="S6" s="69">
        <v>100</v>
      </c>
    </row>
    <row r="7" spans="1:20" x14ac:dyDescent="0.25">
      <c r="A7" s="69"/>
      <c r="B7" s="69">
        <v>5000</v>
      </c>
      <c r="C7" s="69">
        <v>25</v>
      </c>
      <c r="D7" s="69">
        <v>30</v>
      </c>
      <c r="E7" s="69">
        <v>36</v>
      </c>
      <c r="F7" s="69">
        <v>42</v>
      </c>
      <c r="G7" s="69">
        <v>48</v>
      </c>
      <c r="H7" s="69">
        <v>54</v>
      </c>
      <c r="I7" s="69">
        <v>60</v>
      </c>
      <c r="J7" s="69">
        <v>66</v>
      </c>
      <c r="K7" s="69">
        <v>72</v>
      </c>
      <c r="L7" s="69">
        <v>78</v>
      </c>
      <c r="M7" s="69">
        <v>84</v>
      </c>
      <c r="N7" s="69">
        <v>90</v>
      </c>
      <c r="O7" s="69">
        <v>96</v>
      </c>
      <c r="P7" s="69">
        <v>100</v>
      </c>
      <c r="Q7" s="69">
        <v>100</v>
      </c>
      <c r="R7" s="69">
        <v>100</v>
      </c>
      <c r="S7" s="69">
        <v>100</v>
      </c>
    </row>
    <row r="8" spans="1:20" x14ac:dyDescent="0.25">
      <c r="A8" s="69"/>
      <c r="B8" s="69">
        <v>4000</v>
      </c>
      <c r="C8" s="69">
        <v>24</v>
      </c>
      <c r="D8" s="69">
        <v>29</v>
      </c>
      <c r="E8" s="69">
        <v>35</v>
      </c>
      <c r="F8" s="69">
        <v>41</v>
      </c>
      <c r="G8" s="69">
        <v>46</v>
      </c>
      <c r="H8" s="69">
        <v>52</v>
      </c>
      <c r="I8" s="69">
        <v>64</v>
      </c>
      <c r="J8" s="69">
        <v>70</v>
      </c>
      <c r="K8" s="69">
        <v>75</v>
      </c>
      <c r="L8" s="69">
        <v>81</v>
      </c>
      <c r="M8" s="69">
        <v>87</v>
      </c>
      <c r="N8" s="69">
        <v>93</v>
      </c>
      <c r="O8" s="69">
        <v>97</v>
      </c>
      <c r="P8" s="69">
        <v>100</v>
      </c>
      <c r="Q8" s="69">
        <v>100</v>
      </c>
      <c r="R8" s="69">
        <v>100</v>
      </c>
      <c r="S8" s="69">
        <v>100</v>
      </c>
    </row>
    <row r="9" spans="1:20" x14ac:dyDescent="0.25">
      <c r="A9" s="69"/>
      <c r="B9" s="69">
        <v>3000</v>
      </c>
      <c r="C9" s="69">
        <v>23</v>
      </c>
      <c r="D9" s="69">
        <v>28</v>
      </c>
      <c r="E9" s="69">
        <v>33</v>
      </c>
      <c r="F9" s="69">
        <v>39</v>
      </c>
      <c r="G9" s="69">
        <v>45</v>
      </c>
      <c r="H9" s="69">
        <v>50</v>
      </c>
      <c r="I9" s="69">
        <v>56</v>
      </c>
      <c r="J9" s="69">
        <v>61</v>
      </c>
      <c r="K9" s="69">
        <v>67</v>
      </c>
      <c r="L9" s="69">
        <v>73</v>
      </c>
      <c r="M9" s="69">
        <v>78</v>
      </c>
      <c r="N9" s="69">
        <v>84</v>
      </c>
      <c r="O9" s="69">
        <v>89</v>
      </c>
      <c r="P9" s="69">
        <v>95</v>
      </c>
      <c r="Q9" s="69">
        <v>100</v>
      </c>
      <c r="R9" s="69">
        <v>100</v>
      </c>
      <c r="S9" s="69">
        <v>100</v>
      </c>
    </row>
    <row r="10" spans="1:20" x14ac:dyDescent="0.25">
      <c r="A10" s="69"/>
      <c r="B10" s="69">
        <v>2000</v>
      </c>
      <c r="C10" s="69">
        <v>23</v>
      </c>
      <c r="D10" s="69">
        <v>27</v>
      </c>
      <c r="E10" s="69">
        <v>32</v>
      </c>
      <c r="F10" s="69">
        <v>38</v>
      </c>
      <c r="G10" s="69">
        <v>43</v>
      </c>
      <c r="H10" s="69">
        <v>48</v>
      </c>
      <c r="I10" s="69">
        <v>54</v>
      </c>
      <c r="J10" s="69">
        <v>59</v>
      </c>
      <c r="K10" s="69">
        <v>64</v>
      </c>
      <c r="L10" s="69">
        <v>70</v>
      </c>
      <c r="M10" s="69">
        <v>75</v>
      </c>
      <c r="N10" s="69">
        <v>81</v>
      </c>
      <c r="O10" s="69">
        <v>86</v>
      </c>
      <c r="P10" s="69">
        <v>91</v>
      </c>
      <c r="Q10" s="69">
        <v>97</v>
      </c>
      <c r="R10" s="69">
        <v>100</v>
      </c>
      <c r="S10" s="69">
        <v>100</v>
      </c>
    </row>
    <row r="11" spans="1:20" x14ac:dyDescent="0.25">
      <c r="A11" s="69"/>
      <c r="B11" s="69">
        <v>1000</v>
      </c>
      <c r="C11" s="69">
        <v>22</v>
      </c>
      <c r="D11" s="69">
        <v>26</v>
      </c>
      <c r="E11" s="69">
        <v>38</v>
      </c>
      <c r="F11" s="69">
        <v>41</v>
      </c>
      <c r="G11" s="69">
        <v>47</v>
      </c>
      <c r="H11" s="69">
        <v>52</v>
      </c>
      <c r="I11" s="69">
        <v>57</v>
      </c>
      <c r="J11" s="69">
        <v>62</v>
      </c>
      <c r="K11" s="69">
        <v>67</v>
      </c>
      <c r="L11" s="69">
        <v>73</v>
      </c>
      <c r="M11" s="69">
        <v>78</v>
      </c>
      <c r="N11" s="69">
        <v>83</v>
      </c>
      <c r="O11" s="69">
        <v>88</v>
      </c>
      <c r="P11" s="69">
        <v>93</v>
      </c>
      <c r="Q11" s="69">
        <v>98</v>
      </c>
      <c r="R11" s="69">
        <v>100</v>
      </c>
      <c r="S11" s="69">
        <v>100</v>
      </c>
    </row>
    <row r="12" spans="1:20" x14ac:dyDescent="0.25">
      <c r="A12" s="69" t="s">
        <v>1</v>
      </c>
      <c r="B12" s="69">
        <v>0</v>
      </c>
      <c r="C12" s="69">
        <v>21</v>
      </c>
      <c r="D12" s="69">
        <v>25</v>
      </c>
      <c r="E12" s="69">
        <v>30</v>
      </c>
      <c r="F12" s="69">
        <v>35</v>
      </c>
      <c r="G12" s="69">
        <v>40</v>
      </c>
      <c r="H12" s="69">
        <v>45</v>
      </c>
      <c r="I12" s="69">
        <v>50</v>
      </c>
      <c r="J12" s="69">
        <v>55</v>
      </c>
      <c r="K12" s="69">
        <v>60</v>
      </c>
      <c r="L12" s="69">
        <v>65</v>
      </c>
      <c r="M12" s="69">
        <v>70</v>
      </c>
      <c r="N12" s="69">
        <v>75</v>
      </c>
      <c r="O12" s="69">
        <v>80</v>
      </c>
      <c r="P12" s="69">
        <v>85</v>
      </c>
      <c r="Q12" s="69">
        <v>90</v>
      </c>
      <c r="R12" s="69">
        <v>95</v>
      </c>
      <c r="S12" s="69">
        <v>100</v>
      </c>
    </row>
    <row r="13" spans="1:20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</row>
    <row r="14" spans="1:20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</row>
    <row r="15" spans="1:2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</row>
    <row r="16" spans="1:20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</row>
    <row r="17" spans="1:19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</row>
    <row r="18" spans="1:19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</row>
    <row r="19" spans="1:19" x14ac:dyDescent="0.25">
      <c r="A19" s="69" t="s">
        <v>8</v>
      </c>
      <c r="B19" s="69"/>
      <c r="C19" s="69"/>
      <c r="D19" s="69"/>
      <c r="E19" s="69" t="s">
        <v>0</v>
      </c>
      <c r="F19" s="69"/>
      <c r="G19" s="69"/>
      <c r="H19" s="69" t="s">
        <v>13</v>
      </c>
      <c r="I19" s="69"/>
      <c r="J19" s="69" t="s">
        <v>17</v>
      </c>
      <c r="K19" s="69"/>
      <c r="L19" s="69"/>
      <c r="M19" s="69"/>
      <c r="N19" s="69"/>
      <c r="O19" s="69"/>
      <c r="P19" s="69"/>
      <c r="Q19" s="69"/>
      <c r="R19" s="69"/>
      <c r="S19" s="69"/>
    </row>
    <row r="20" spans="1:19" x14ac:dyDescent="0.25">
      <c r="A20" s="69" t="s">
        <v>3</v>
      </c>
      <c r="B20" s="69">
        <v>2</v>
      </c>
      <c r="C20" s="69">
        <v>6</v>
      </c>
      <c r="D20" s="69"/>
      <c r="E20" s="69">
        <v>0</v>
      </c>
      <c r="F20" s="69"/>
      <c r="G20" s="69"/>
      <c r="H20" s="69" t="s">
        <v>14</v>
      </c>
      <c r="I20" s="69"/>
      <c r="J20" s="69" t="s">
        <v>9</v>
      </c>
      <c r="K20" s="69"/>
      <c r="L20" s="69"/>
      <c r="M20" s="69"/>
      <c r="N20" s="69"/>
      <c r="O20" s="69"/>
      <c r="P20" s="69"/>
      <c r="Q20" s="69"/>
      <c r="R20" s="69"/>
      <c r="S20" s="69"/>
    </row>
    <row r="21" spans="1:19" x14ac:dyDescent="0.25">
      <c r="A21" s="69" t="s">
        <v>2</v>
      </c>
      <c r="B21" s="69">
        <v>3</v>
      </c>
      <c r="C21" s="69">
        <v>8</v>
      </c>
      <c r="D21" s="69"/>
      <c r="E21" s="69">
        <v>1000</v>
      </c>
      <c r="F21" s="69"/>
      <c r="G21" s="69"/>
      <c r="H21" s="69" t="s">
        <v>15</v>
      </c>
      <c r="I21" s="69"/>
      <c r="J21" s="69" t="s">
        <v>18</v>
      </c>
      <c r="K21" s="69"/>
      <c r="L21" s="69"/>
      <c r="M21" s="69"/>
      <c r="N21" s="69"/>
      <c r="O21" s="69"/>
      <c r="P21" s="69"/>
      <c r="Q21" s="69"/>
      <c r="R21" s="69"/>
      <c r="S21" s="69"/>
    </row>
    <row r="22" spans="1:19" x14ac:dyDescent="0.25">
      <c r="A22" s="69"/>
      <c r="B22" s="69">
        <v>4</v>
      </c>
      <c r="C22" s="69">
        <v>10</v>
      </c>
      <c r="D22" s="69"/>
      <c r="E22" s="69">
        <v>2000</v>
      </c>
      <c r="F22" s="69"/>
      <c r="G22" s="69"/>
      <c r="H22" s="69"/>
      <c r="I22" s="69"/>
      <c r="J22" s="69" t="s">
        <v>19</v>
      </c>
      <c r="K22" s="69"/>
      <c r="L22" s="69"/>
      <c r="M22" s="69"/>
      <c r="N22" s="69"/>
      <c r="O22" s="69"/>
      <c r="P22" s="69"/>
      <c r="Q22" s="69"/>
      <c r="R22" s="69"/>
      <c r="S22" s="69"/>
    </row>
    <row r="23" spans="1:19" x14ac:dyDescent="0.25">
      <c r="A23" s="69"/>
      <c r="B23" s="69">
        <v>5</v>
      </c>
      <c r="C23" s="69">
        <v>12</v>
      </c>
      <c r="D23" s="69"/>
      <c r="E23" s="69">
        <v>3000</v>
      </c>
      <c r="F23" s="69"/>
      <c r="G23" s="69"/>
      <c r="H23" s="69"/>
      <c r="I23" s="69"/>
      <c r="J23" s="69" t="s">
        <v>20</v>
      </c>
      <c r="K23" s="69"/>
      <c r="L23" s="69"/>
      <c r="M23" s="69"/>
      <c r="N23" s="69"/>
      <c r="O23" s="69"/>
      <c r="P23" s="69"/>
      <c r="Q23" s="69"/>
      <c r="R23" s="69"/>
      <c r="S23" s="69"/>
    </row>
    <row r="24" spans="1:19" x14ac:dyDescent="0.25">
      <c r="A24" s="69"/>
      <c r="B24" s="69">
        <v>6</v>
      </c>
      <c r="C24" s="69">
        <v>15</v>
      </c>
      <c r="D24" s="69"/>
      <c r="E24" s="69">
        <v>4000</v>
      </c>
      <c r="F24" s="69"/>
      <c r="G24" s="69"/>
      <c r="H24" s="69"/>
      <c r="I24" s="69"/>
      <c r="J24" s="69" t="s">
        <v>21</v>
      </c>
      <c r="K24" s="69"/>
      <c r="L24" s="69"/>
      <c r="M24" s="69"/>
      <c r="N24" s="69"/>
      <c r="O24" s="69"/>
      <c r="P24" s="69"/>
      <c r="Q24" s="69"/>
      <c r="R24" s="69"/>
      <c r="S24" s="69"/>
    </row>
    <row r="25" spans="1:19" x14ac:dyDescent="0.25">
      <c r="A25" s="69"/>
      <c r="B25" s="69"/>
      <c r="C25" s="69"/>
      <c r="D25" s="69"/>
      <c r="E25" s="69">
        <v>5000</v>
      </c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</row>
    <row r="26" spans="1:19" x14ac:dyDescent="0.25">
      <c r="A26" s="69"/>
      <c r="B26" s="69"/>
      <c r="C26" s="69"/>
      <c r="D26" s="69"/>
      <c r="E26" s="69">
        <v>6000</v>
      </c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</row>
    <row r="27" spans="1:19" x14ac:dyDescent="0.25">
      <c r="A27" s="69"/>
      <c r="B27" s="69"/>
      <c r="C27" s="69"/>
      <c r="D27" s="69"/>
      <c r="E27" s="69">
        <v>7000</v>
      </c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</row>
    <row r="28" spans="1:19" x14ac:dyDescent="0.25">
      <c r="A28" s="69"/>
      <c r="B28" s="69"/>
      <c r="C28" s="69"/>
      <c r="D28" s="69"/>
      <c r="E28" s="69">
        <v>8000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</row>
    <row r="29" spans="1:19" x14ac:dyDescent="0.25">
      <c r="A29" s="69"/>
      <c r="B29" s="69"/>
      <c r="C29" s="69"/>
      <c r="D29" s="69"/>
      <c r="E29" s="69">
        <v>9000</v>
      </c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1:19" x14ac:dyDescent="0.25">
      <c r="A30" s="69"/>
      <c r="B30" s="69"/>
      <c r="C30" s="69"/>
      <c r="D30" s="69"/>
      <c r="E30" s="69">
        <v>10000</v>
      </c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</row>
  </sheetData>
  <sheetProtection password="DF7F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9"/>
  <sheetViews>
    <sheetView workbookViewId="0">
      <selection activeCell="E27" sqref="E27"/>
    </sheetView>
  </sheetViews>
  <sheetFormatPr defaultRowHeight="15" x14ac:dyDescent="0.25"/>
  <cols>
    <col min="1" max="1" width="54.5703125" customWidth="1"/>
    <col min="2" max="2" width="17.42578125" customWidth="1"/>
    <col min="4" max="4" width="50.140625" customWidth="1"/>
    <col min="5" max="5" width="22.42578125" customWidth="1"/>
    <col min="8" max="8" width="9.140625" customWidth="1"/>
    <col min="12" max="12" width="9.140625" customWidth="1"/>
  </cols>
  <sheetData>
    <row r="1" spans="1:5" ht="18.75" x14ac:dyDescent="0.3">
      <c r="A1" s="28"/>
      <c r="B1" s="28"/>
      <c r="C1" s="29"/>
      <c r="D1" s="28"/>
      <c r="E1" s="28"/>
    </row>
    <row r="2" spans="1:5" ht="18.75" x14ac:dyDescent="0.3">
      <c r="A2" s="28"/>
      <c r="B2" s="70"/>
      <c r="C2" s="28"/>
      <c r="D2" s="28"/>
      <c r="E2" s="28"/>
    </row>
    <row r="3" spans="1:5" ht="18.75" x14ac:dyDescent="0.3">
      <c r="A3" s="28"/>
      <c r="B3" s="29"/>
      <c r="C3" s="28"/>
      <c r="D3" s="28"/>
      <c r="E3" s="28"/>
    </row>
    <row r="4" spans="1:5" ht="18.75" x14ac:dyDescent="0.3">
      <c r="A4" s="28"/>
      <c r="B4" s="71"/>
      <c r="C4" s="28"/>
      <c r="D4" s="28"/>
      <c r="E4" s="28"/>
    </row>
    <row r="5" spans="1:5" ht="18.75" x14ac:dyDescent="0.3">
      <c r="A5" s="28"/>
      <c r="B5" s="29"/>
      <c r="C5" s="28"/>
      <c r="D5" s="28"/>
      <c r="E5" s="28"/>
    </row>
    <row r="6" spans="1:5" ht="18.75" x14ac:dyDescent="0.3">
      <c r="A6" s="28"/>
      <c r="B6" s="71"/>
      <c r="C6" s="28"/>
      <c r="D6" s="28"/>
      <c r="E6" s="72"/>
    </row>
    <row r="7" spans="1:5" ht="18.75" x14ac:dyDescent="0.3">
      <c r="A7" s="28"/>
      <c r="B7" s="29"/>
      <c r="C7" s="28"/>
      <c r="D7" s="28"/>
      <c r="E7" s="28"/>
    </row>
    <row r="8" spans="1:5" ht="18.75" x14ac:dyDescent="0.3">
      <c r="A8" s="28"/>
      <c r="B8" s="29"/>
      <c r="C8" s="28"/>
      <c r="D8" s="28"/>
      <c r="E8" s="73"/>
    </row>
    <row r="9" spans="1:5" x14ac:dyDescent="0.25">
      <c r="A9" s="5"/>
      <c r="B9" s="5"/>
      <c r="C9" s="5"/>
      <c r="D9" s="5"/>
      <c r="E9" s="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Sheet2!$J$20:$J$24</xm:f>
          </x14:formula1>
          <xm:sqref>B2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DD6E5E36BC344B9AEAC39AD3210F57" ma:contentTypeVersion="1" ma:contentTypeDescription="Create a new document." ma:contentTypeScope="" ma:versionID="561eee464e21e95af894e25b12f02dbd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c79c8594d4fa4c9fd200c91a62336472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CF3C95-2B77-413D-A084-8016A19BA5E5}">
  <ds:schemaRefs>
    <ds:schemaRef ds:uri="http://purl.org/dc/terms/"/>
    <ds:schemaRef ds:uri="http://purl.org/dc/elements/1.1/"/>
    <ds:schemaRef ds:uri="http://schemas.microsoft.com/sharepoint/v4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A3A61F9-B3DC-4D52-A506-674A355440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3430E7-9321-445B-AB77-F8F3918EDD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Oxygen Calculator</vt:lpstr>
      <vt:lpstr>Sheet2</vt:lpstr>
      <vt:lpstr>Sheet3</vt:lpstr>
      <vt:lpstr>Method</vt:lpstr>
      <vt:lpstr>NasalProngs</vt:lpstr>
      <vt:lpstr>NonRebreatherMask</vt:lpstr>
    </vt:vector>
  </TitlesOfParts>
  <Company>Department of National Defence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miller.dt</dc:creator>
  <cp:lastModifiedBy>zoltenko.rj</cp:lastModifiedBy>
  <cp:lastPrinted>2015-02-18T14:50:29Z</cp:lastPrinted>
  <dcterms:created xsi:type="dcterms:W3CDTF">2014-08-15T14:24:28Z</dcterms:created>
  <dcterms:modified xsi:type="dcterms:W3CDTF">2017-05-09T19:25:22Z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0x01010087DD6E5E36BC344B9AEAC39AD3210F57</vt:lpwstr>
  </property>
</Properties>
</file>